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21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/Volumes/NO NAME/학회/19년6월/"/>
    </mc:Choice>
  </mc:AlternateContent>
  <xr:revisionPtr revIDLastSave="0" documentId="13_ncr:1_{34D9DFB2-A813-C74E-9EDC-1ACF3F3B5D27}" xr6:coauthVersionLast="41" xr6:coauthVersionMax="43" xr10:uidLastSave="{00000000-0000-0000-0000-000000000000}"/>
  <bookViews>
    <workbookView xWindow="0" yWindow="460" windowWidth="25600" windowHeight="14420" activeTab="1" xr2:uid="{00000000-000D-0000-FFFF-FFFF00000000}"/>
  </bookViews>
  <sheets>
    <sheet name="원가계산서" sheetId="39" r:id="rId1"/>
    <sheet name="Sheet1" sheetId="40" r:id="rId2"/>
  </sheets>
  <definedNames>
    <definedName name="_xlnm.Print_Area" localSheetId="0">원가계산서!$B$3:$O$45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B16" i="40" l="1"/>
  <c r="B15" i="40"/>
  <c r="B12" i="40" l="1"/>
  <c r="B11" i="40"/>
  <c r="B10" i="40"/>
  <c r="B5" i="40"/>
  <c r="C5" i="40" s="1"/>
  <c r="B2" i="40"/>
  <c r="C2" i="40" s="1"/>
  <c r="N31" i="39" l="1"/>
  <c r="N28" i="39"/>
  <c r="N26" i="39"/>
  <c r="C24" i="39" s="1"/>
  <c r="N16" i="39"/>
  <c r="C29" i="39" l="1"/>
  <c r="N36" i="39"/>
  <c r="N18" i="39" l="1"/>
  <c r="N13" i="39"/>
  <c r="C11" i="39" l="1"/>
  <c r="C14" i="39"/>
  <c r="N23" i="39"/>
  <c r="N21" i="39" l="1"/>
  <c r="C5" i="39"/>
  <c r="C19" i="39" l="1"/>
  <c r="C10" i="39" s="1"/>
  <c r="C4" i="39" s="1"/>
  <c r="O25" i="39" l="1"/>
  <c r="O29" i="39"/>
  <c r="O12" i="39"/>
  <c r="O32" i="39"/>
  <c r="O24" i="39"/>
  <c r="O35" i="39"/>
  <c r="O20" i="39"/>
  <c r="O27" i="39"/>
  <c r="O22" i="39"/>
  <c r="O15" i="39"/>
  <c r="O9" i="39"/>
  <c r="O11" i="39"/>
  <c r="O14" i="39"/>
  <c r="O30" i="39"/>
  <c r="O17" i="39"/>
  <c r="O5" i="39"/>
  <c r="O33" i="39"/>
  <c r="O7" i="39"/>
  <c r="O19" i="39"/>
  <c r="O10" i="39" l="1"/>
  <c r="O4" i="39" s="1"/>
  <c r="N34" i="39"/>
</calcChain>
</file>

<file path=xl/sharedStrings.xml><?xml version="1.0" encoding="utf-8"?>
<sst xmlns="http://schemas.openxmlformats.org/spreadsheetml/2006/main" count="58" uniqueCount="33">
  <si>
    <t>금  액</t>
    <phoneticPr fontId="2" type="noConversion"/>
  </si>
  <si>
    <t>×</t>
  </si>
  <si>
    <t>ㅇ 자문회의(수당)</t>
    <phoneticPr fontId="2" type="noConversion"/>
  </si>
  <si>
    <t>산       출       내       역</t>
    <phoneticPr fontId="2" type="noConversion"/>
  </si>
  <si>
    <t>구    분</t>
    <phoneticPr fontId="2" type="noConversion"/>
  </si>
  <si>
    <t>총    계</t>
    <phoneticPr fontId="2" type="noConversion"/>
  </si>
  <si>
    <t xml:space="preserve"> 1. 인건비</t>
    <phoneticPr fontId="2" type="noConversion"/>
  </si>
  <si>
    <t xml:space="preserve"> 2. 경비</t>
    <phoneticPr fontId="2" type="noConversion"/>
  </si>
  <si>
    <t xml:space="preserve"> 3. 일반관리비</t>
    <phoneticPr fontId="2" type="noConversion"/>
  </si>
  <si>
    <t>=</t>
    <phoneticPr fontId="2" type="noConversion"/>
  </si>
  <si>
    <t>구성비</t>
    <phoneticPr fontId="2" type="noConversion"/>
  </si>
  <si>
    <t>ㅇ 책임연구원</t>
    <phoneticPr fontId="2" type="noConversion"/>
  </si>
  <si>
    <t>x</t>
    <phoneticPr fontId="2" type="noConversion"/>
  </si>
  <si>
    <t xml:space="preserve"> 가) 유인물비</t>
    <phoneticPr fontId="2" type="noConversion"/>
  </si>
  <si>
    <t>ㅇ 자료 복사비</t>
    <phoneticPr fontId="2" type="noConversion"/>
  </si>
  <si>
    <t>x</t>
    <phoneticPr fontId="2" type="noConversion"/>
  </si>
  <si>
    <t>=</t>
    <phoneticPr fontId="2" type="noConversion"/>
  </si>
  <si>
    <t xml:space="preserve"> 다) 회의비</t>
    <phoneticPr fontId="2" type="noConversion"/>
  </si>
  <si>
    <t>ㅇ 시내교통비</t>
    <phoneticPr fontId="2" type="noConversion"/>
  </si>
  <si>
    <t>x</t>
    <phoneticPr fontId="2" type="noConversion"/>
  </si>
  <si>
    <t xml:space="preserve"> 4. 부가가치세 </t>
    <phoneticPr fontId="2" type="noConversion"/>
  </si>
  <si>
    <t>ㅇ 공동연구자</t>
    <phoneticPr fontId="2" type="noConversion"/>
  </si>
  <si>
    <t>ㅇ 우편비</t>
    <phoneticPr fontId="2" type="noConversion"/>
  </si>
  <si>
    <t>ㅇ 연구회의(경비)</t>
    <phoneticPr fontId="2" type="noConversion"/>
  </si>
  <si>
    <t xml:space="preserve"> 나) 여비, 우편비</t>
    <phoneticPr fontId="2" type="noConversion"/>
  </si>
  <si>
    <t xml:space="preserve"> 라) 면접조사비</t>
    <phoneticPr fontId="2" type="noConversion"/>
  </si>
  <si>
    <t xml:space="preserve"> 마) 정보공개청구비</t>
    <phoneticPr fontId="2" type="noConversion"/>
  </si>
  <si>
    <t xml:space="preserve"> 바) 자료구입비</t>
    <phoneticPr fontId="2" type="noConversion"/>
  </si>
  <si>
    <t>ㅇ 면접사례비</t>
    <phoneticPr fontId="2" type="noConversion"/>
  </si>
  <si>
    <t>ㅇ 녹취비</t>
    <phoneticPr fontId="2" type="noConversion"/>
  </si>
  <si>
    <t>ㅇ 수수료</t>
    <phoneticPr fontId="2" type="noConversion"/>
  </si>
  <si>
    <t>5.18%</t>
    <phoneticPr fontId="2" type="noConversion"/>
  </si>
  <si>
    <t>별첨 3.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</si>
</sst>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0">
    <numFmt numFmtId="176" formatCode="_-* #,##0_-;\-* #,##0_-;_-* &quot;-&quot;_-;_-@_-"/>
    <numFmt numFmtId="177" formatCode="#,##0_ "/>
    <numFmt numFmtId="178" formatCode="#,##0.0_ "/>
    <numFmt numFmtId="179" formatCode="#,###&quot;원&quot;"/>
    <numFmt numFmtId="180" formatCode="#&quot;명&quot;"/>
    <numFmt numFmtId="181" formatCode="#.0&quot;월&quot;\ "/>
    <numFmt numFmtId="182" formatCode="#&quot;회&quot;\ "/>
    <numFmt numFmtId="183" formatCode="_-* #,##0.0_-;\-* #,##0.0_-;_-* &quot;-&quot;_-;_-@_-"/>
    <numFmt numFmtId="184" formatCode="_-* #,##0.0_-;\-* #,##0.0_-;_-* &quot;-&quot;?_-;_-@_-"/>
    <numFmt numFmtId="185" formatCode="#,##0&quot;매&quot;"/>
    <numFmt numFmtId="186" formatCode="#&quot;P&quot;"/>
    <numFmt numFmtId="187" formatCode="#&quot;부&quot;"/>
    <numFmt numFmtId="188" formatCode="#\$"/>
    <numFmt numFmtId="189" formatCode="#,###&quot;회&quot;"/>
    <numFmt numFmtId="190" formatCode="#,##0&quot;명&quot;"/>
    <numFmt numFmtId="191" formatCode="#,###&quot;인&quot;"/>
    <numFmt numFmtId="192" formatCode="#.#&quot;시간&quot;\ "/>
    <numFmt numFmtId="193" formatCode="#&quot;개&quot;"/>
    <numFmt numFmtId="194" formatCode="#,###&quot;개&quot;"/>
    <numFmt numFmtId="195" formatCode="0.00000000%"/>
  </numFmts>
  <fonts count="7">
    <font>
      <sz val="12"/>
      <name val="굴림"/>
      <family val="3"/>
      <charset val="129"/>
    </font>
    <font>
      <sz val="12"/>
      <name val="굴림"/>
      <family val="3"/>
      <charset val="129"/>
    </font>
    <font>
      <sz val="8"/>
      <name val="굴림"/>
      <family val="3"/>
      <charset val="129"/>
    </font>
    <font>
      <sz val="11"/>
      <name val="굴림"/>
      <family val="3"/>
      <charset val="129"/>
    </font>
    <font>
      <sz val="10"/>
      <color indexed="8"/>
      <name val="한양중고딕,한컴돋움"/>
      <family val="3"/>
      <charset val="129"/>
    </font>
    <font>
      <b/>
      <sz val="11"/>
      <name val="굴림"/>
      <family val="3"/>
      <charset val="129"/>
    </font>
    <font>
      <b/>
      <sz val="14"/>
      <name val="굴림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0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</cellStyleXfs>
  <cellXfs count="162">
    <xf numFmtId="0" fontId="0" fillId="0" borderId="0" xfId="0"/>
    <xf numFmtId="177" fontId="0" fillId="0" borderId="0" xfId="0" applyNumberFormat="1" applyAlignment="1">
      <alignment vertical="center"/>
    </xf>
    <xf numFmtId="177" fontId="0" fillId="0" borderId="0" xfId="0" applyNumberFormat="1" applyAlignment="1">
      <alignment horizontal="center"/>
    </xf>
    <xf numFmtId="177" fontId="1" fillId="0" borderId="0" xfId="0" applyNumberFormat="1" applyFont="1" applyAlignment="1">
      <alignment vertical="center"/>
    </xf>
    <xf numFmtId="177" fontId="3" fillId="2" borderId="7" xfId="0" applyNumberFormat="1" applyFont="1" applyFill="1" applyBorder="1" applyAlignment="1">
      <alignment horizontal="center" vertical="center"/>
    </xf>
    <xf numFmtId="177" fontId="3" fillId="2" borderId="7" xfId="0" applyNumberFormat="1" applyFont="1" applyFill="1" applyBorder="1" applyAlignment="1">
      <alignment vertical="center"/>
    </xf>
    <xf numFmtId="177" fontId="3" fillId="2" borderId="7" xfId="1" applyNumberFormat="1" applyFont="1" applyFill="1" applyBorder="1" applyAlignment="1">
      <alignment horizontal="center" vertical="center"/>
    </xf>
    <xf numFmtId="177" fontId="3" fillId="2" borderId="7" xfId="1" applyNumberFormat="1" applyFont="1" applyFill="1" applyBorder="1" applyAlignment="1">
      <alignment vertical="center"/>
    </xf>
    <xf numFmtId="179" fontId="3" fillId="2" borderId="8" xfId="0" applyNumberFormat="1" applyFont="1" applyFill="1" applyBorder="1" applyAlignment="1">
      <alignment vertical="center"/>
    </xf>
    <xf numFmtId="177" fontId="3" fillId="2" borderId="9" xfId="0" applyNumberFormat="1" applyFont="1" applyFill="1" applyBorder="1" applyAlignment="1">
      <alignment vertical="center"/>
    </xf>
    <xf numFmtId="177" fontId="3" fillId="2" borderId="10" xfId="0" applyNumberFormat="1" applyFont="1" applyFill="1" applyBorder="1" applyAlignment="1">
      <alignment vertical="center"/>
    </xf>
    <xf numFmtId="177" fontId="3" fillId="0" borderId="0" xfId="0" applyNumberFormat="1" applyFont="1" applyBorder="1" applyAlignment="1">
      <alignment horizontal="center" vertical="center"/>
    </xf>
    <xf numFmtId="177" fontId="3" fillId="0" borderId="0" xfId="0" applyNumberFormat="1" applyFont="1" applyBorder="1" applyAlignment="1">
      <alignment vertical="center"/>
    </xf>
    <xf numFmtId="177" fontId="3" fillId="0" borderId="0" xfId="0" applyNumberFormat="1" applyFont="1" applyBorder="1" applyAlignment="1">
      <alignment horizontal="right" vertical="center"/>
    </xf>
    <xf numFmtId="177" fontId="3" fillId="0" borderId="11" xfId="0" applyNumberFormat="1" applyFont="1" applyBorder="1" applyAlignment="1">
      <alignment vertical="center"/>
    </xf>
    <xf numFmtId="178" fontId="3" fillId="0" borderId="0" xfId="0" applyNumberFormat="1" applyFont="1" applyBorder="1" applyAlignment="1">
      <alignment horizontal="center" vertical="center"/>
    </xf>
    <xf numFmtId="178" fontId="3" fillId="0" borderId="0" xfId="0" applyNumberFormat="1" applyFont="1" applyBorder="1" applyAlignment="1">
      <alignment vertical="center"/>
    </xf>
    <xf numFmtId="182" fontId="3" fillId="0" borderId="0" xfId="3" applyNumberFormat="1" applyFont="1" applyBorder="1" applyAlignment="1">
      <alignment horizontal="center" vertical="center"/>
    </xf>
    <xf numFmtId="182" fontId="3" fillId="0" borderId="0" xfId="3" applyNumberFormat="1" applyFont="1" applyBorder="1" applyAlignment="1">
      <alignment vertical="center"/>
    </xf>
    <xf numFmtId="180" fontId="3" fillId="0" borderId="0" xfId="3" applyNumberFormat="1" applyFont="1" applyBorder="1" applyAlignment="1">
      <alignment horizontal="center" vertical="center"/>
    </xf>
    <xf numFmtId="177" fontId="3" fillId="0" borderId="0" xfId="3" applyNumberFormat="1" applyFont="1" applyBorder="1" applyAlignment="1">
      <alignment horizontal="center" vertical="center"/>
    </xf>
    <xf numFmtId="180" fontId="3" fillId="0" borderId="0" xfId="3" applyNumberFormat="1" applyFont="1" applyBorder="1" applyAlignment="1">
      <alignment horizontal="right" vertical="center"/>
    </xf>
    <xf numFmtId="179" fontId="3" fillId="0" borderId="11" xfId="0" applyNumberFormat="1" applyFont="1" applyBorder="1" applyAlignment="1">
      <alignment vertical="center"/>
    </xf>
    <xf numFmtId="181" fontId="3" fillId="0" borderId="0" xfId="3" applyNumberFormat="1" applyFont="1" applyFill="1" applyBorder="1" applyAlignment="1">
      <alignment vertical="center"/>
    </xf>
    <xf numFmtId="177" fontId="3" fillId="0" borderId="0" xfId="0" applyNumberFormat="1" applyFont="1" applyFill="1" applyBorder="1" applyAlignment="1">
      <alignment horizontal="center" vertical="center" wrapText="1"/>
    </xf>
    <xf numFmtId="9" fontId="3" fillId="0" borderId="0" xfId="0" applyNumberFormat="1" applyFont="1" applyFill="1" applyBorder="1" applyAlignment="1">
      <alignment horizontal="right" vertical="center" wrapText="1"/>
    </xf>
    <xf numFmtId="177" fontId="3" fillId="0" borderId="12" xfId="0" applyNumberFormat="1" applyFont="1" applyFill="1" applyBorder="1" applyAlignment="1">
      <alignment horizontal="center" vertical="center" wrapText="1"/>
    </xf>
    <xf numFmtId="177" fontId="3" fillId="0" borderId="12" xfId="0" applyNumberFormat="1" applyFont="1" applyFill="1" applyBorder="1" applyAlignment="1">
      <alignment horizontal="center" vertical="center"/>
    </xf>
    <xf numFmtId="177" fontId="3" fillId="0" borderId="12" xfId="0" applyNumberFormat="1" applyFont="1" applyFill="1" applyBorder="1" applyAlignment="1">
      <alignment horizontal="left" vertical="center"/>
    </xf>
    <xf numFmtId="177" fontId="3" fillId="0" borderId="13" xfId="0" applyNumberFormat="1" applyFont="1" applyFill="1" applyBorder="1" applyAlignment="1">
      <alignment horizontal="left" vertical="center"/>
    </xf>
    <xf numFmtId="177" fontId="3" fillId="0" borderId="10" xfId="0" applyNumberFormat="1" applyFont="1" applyBorder="1" applyAlignment="1">
      <alignment horizontal="center" vertical="center"/>
    </xf>
    <xf numFmtId="177" fontId="5" fillId="3" borderId="14" xfId="0" applyNumberFormat="1" applyFont="1" applyFill="1" applyBorder="1" applyAlignment="1">
      <alignment horizontal="centerContinuous" vertical="center"/>
    </xf>
    <xf numFmtId="177" fontId="5" fillId="3" borderId="15" xfId="0" applyNumberFormat="1" applyFont="1" applyFill="1" applyBorder="1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177" fontId="3" fillId="0" borderId="10" xfId="0" applyNumberFormat="1" applyFont="1" applyBorder="1" applyAlignment="1">
      <alignment vertical="center"/>
    </xf>
    <xf numFmtId="176" fontId="0" fillId="0" borderId="0" xfId="0" applyNumberFormat="1" applyAlignment="1">
      <alignment vertical="center"/>
    </xf>
    <xf numFmtId="176" fontId="5" fillId="3" borderId="14" xfId="0" applyNumberFormat="1" applyFont="1" applyFill="1" applyBorder="1" applyAlignment="1">
      <alignment horizontal="centerContinuous" vertical="center"/>
    </xf>
    <xf numFmtId="176" fontId="3" fillId="0" borderId="19" xfId="0" applyNumberFormat="1" applyFont="1" applyFill="1" applyBorder="1" applyAlignment="1">
      <alignment vertical="center"/>
    </xf>
    <xf numFmtId="176" fontId="3" fillId="0" borderId="20" xfId="0" applyNumberFormat="1" applyFont="1" applyFill="1" applyBorder="1" applyAlignment="1">
      <alignment vertical="center"/>
    </xf>
    <xf numFmtId="176" fontId="3" fillId="0" borderId="20" xfId="3" applyNumberFormat="1" applyFont="1" applyBorder="1" applyAlignment="1">
      <alignment vertical="center"/>
    </xf>
    <xf numFmtId="176" fontId="3" fillId="2" borderId="21" xfId="0" applyNumberFormat="1" applyFont="1" applyFill="1" applyBorder="1" applyAlignment="1">
      <alignment vertical="center"/>
    </xf>
    <xf numFmtId="176" fontId="1" fillId="0" borderId="0" xfId="1" applyNumberFormat="1" applyAlignment="1">
      <alignment vertical="center"/>
    </xf>
    <xf numFmtId="176" fontId="5" fillId="3" borderId="14" xfId="0" applyNumberFormat="1" applyFont="1" applyFill="1" applyBorder="1" applyAlignment="1">
      <alignment horizontal="center" vertical="center"/>
    </xf>
    <xf numFmtId="176" fontId="3" fillId="0" borderId="5" xfId="0" applyNumberFormat="1" applyFont="1" applyBorder="1" applyAlignment="1">
      <alignment horizontal="right" vertical="center"/>
    </xf>
    <xf numFmtId="176" fontId="3" fillId="0" borderId="5" xfId="0" applyNumberFormat="1" applyFont="1" applyBorder="1" applyAlignment="1">
      <alignment vertical="center"/>
    </xf>
    <xf numFmtId="176" fontId="3" fillId="2" borderId="5" xfId="0" applyNumberFormat="1" applyFont="1" applyFill="1" applyBorder="1" applyAlignment="1">
      <alignment vertical="center"/>
    </xf>
    <xf numFmtId="176" fontId="3" fillId="2" borderId="6" xfId="0" applyNumberFormat="1" applyFont="1" applyFill="1" applyBorder="1" applyAlignment="1">
      <alignment vertical="center"/>
    </xf>
    <xf numFmtId="184" fontId="0" fillId="0" borderId="0" xfId="0" applyNumberFormat="1" applyAlignment="1">
      <alignment vertical="center"/>
    </xf>
    <xf numFmtId="184" fontId="5" fillId="3" borderId="23" xfId="0" applyNumberFormat="1" applyFont="1" applyFill="1" applyBorder="1" applyAlignment="1">
      <alignment horizontal="center" vertical="center"/>
    </xf>
    <xf numFmtId="184" fontId="1" fillId="0" borderId="0" xfId="1" applyNumberFormat="1" applyAlignment="1">
      <alignment vertical="center"/>
    </xf>
    <xf numFmtId="184" fontId="3" fillId="0" borderId="1" xfId="0" applyNumberFormat="1" applyFont="1" applyBorder="1" applyAlignment="1">
      <alignment horizontal="right" vertical="center"/>
    </xf>
    <xf numFmtId="184" fontId="3" fillId="2" borderId="3" xfId="1" applyNumberFormat="1" applyFont="1" applyFill="1" applyBorder="1" applyAlignment="1">
      <alignment horizontal="right" vertical="center"/>
    </xf>
    <xf numFmtId="184" fontId="3" fillId="2" borderId="1" xfId="1" applyNumberFormat="1" applyFont="1" applyFill="1" applyBorder="1" applyAlignment="1">
      <alignment horizontal="right" vertical="center"/>
    </xf>
    <xf numFmtId="184" fontId="3" fillId="0" borderId="1" xfId="1" applyNumberFormat="1" applyFont="1" applyFill="1" applyBorder="1" applyAlignment="1">
      <alignment horizontal="right" vertical="center"/>
    </xf>
    <xf numFmtId="184" fontId="3" fillId="2" borderId="4" xfId="1" applyNumberFormat="1" applyFont="1" applyFill="1" applyBorder="1" applyAlignment="1">
      <alignment horizontal="right" vertical="center"/>
    </xf>
    <xf numFmtId="184" fontId="3" fillId="0" borderId="2" xfId="1" applyNumberFormat="1" applyFont="1" applyFill="1" applyBorder="1" applyAlignment="1">
      <alignment vertical="center"/>
    </xf>
    <xf numFmtId="184" fontId="3" fillId="0" borderId="3" xfId="1" applyNumberFormat="1" applyFont="1" applyFill="1" applyBorder="1" applyAlignment="1">
      <alignment vertical="center"/>
    </xf>
    <xf numFmtId="183" fontId="3" fillId="2" borderId="5" xfId="0" applyNumberFormat="1" applyFont="1" applyFill="1" applyBorder="1" applyAlignment="1">
      <alignment vertical="center"/>
    </xf>
    <xf numFmtId="177" fontId="3" fillId="0" borderId="11" xfId="0" applyNumberFormat="1" applyFont="1" applyBorder="1" applyAlignment="1">
      <alignment vertical="center" wrapText="1"/>
    </xf>
    <xf numFmtId="177" fontId="3" fillId="0" borderId="0" xfId="0" applyNumberFormat="1" applyFont="1" applyBorder="1" applyAlignment="1">
      <alignment vertical="center" wrapText="1"/>
    </xf>
    <xf numFmtId="185" fontId="3" fillId="0" borderId="0" xfId="3" applyNumberFormat="1" applyFont="1" applyBorder="1" applyAlignment="1">
      <alignment horizontal="right" vertical="center"/>
    </xf>
    <xf numFmtId="185" fontId="3" fillId="0" borderId="0" xfId="3" applyNumberFormat="1" applyFont="1" applyBorder="1" applyAlignment="1">
      <alignment horizontal="center" vertical="center"/>
    </xf>
    <xf numFmtId="186" fontId="3" fillId="0" borderId="0" xfId="3" applyNumberFormat="1" applyFont="1" applyBorder="1" applyAlignment="1">
      <alignment horizontal="right" vertical="center"/>
    </xf>
    <xf numFmtId="186" fontId="3" fillId="0" borderId="0" xfId="3" applyNumberFormat="1" applyFont="1" applyBorder="1" applyAlignment="1">
      <alignment horizontal="center" vertical="center"/>
    </xf>
    <xf numFmtId="179" fontId="3" fillId="0" borderId="11" xfId="3" applyNumberFormat="1" applyFont="1" applyBorder="1" applyAlignment="1">
      <alignment vertical="center"/>
    </xf>
    <xf numFmtId="185" fontId="3" fillId="0" borderId="0" xfId="0" applyNumberFormat="1" applyFont="1" applyBorder="1" applyAlignment="1">
      <alignment horizontal="right" vertical="center"/>
    </xf>
    <xf numFmtId="181" fontId="3" fillId="0" borderId="0" xfId="3" applyNumberFormat="1" applyFont="1" applyBorder="1" applyAlignment="1">
      <alignment vertical="center"/>
    </xf>
    <xf numFmtId="187" fontId="3" fillId="0" borderId="0" xfId="3" applyNumberFormat="1" applyFont="1" applyBorder="1" applyAlignment="1">
      <alignment horizontal="right" vertical="center"/>
    </xf>
    <xf numFmtId="187" fontId="3" fillId="0" borderId="0" xfId="3" applyNumberFormat="1" applyFont="1" applyBorder="1" applyAlignment="1">
      <alignment horizontal="center" vertical="center"/>
    </xf>
    <xf numFmtId="181" fontId="3" fillId="0" borderId="0" xfId="3" applyNumberFormat="1" applyFont="1" applyBorder="1" applyAlignment="1">
      <alignment horizontal="center" vertical="center"/>
    </xf>
    <xf numFmtId="177" fontId="3" fillId="0" borderId="10" xfId="0" applyNumberFormat="1" applyFont="1" applyFill="1" applyBorder="1" applyAlignment="1">
      <alignment vertical="center"/>
    </xf>
    <xf numFmtId="176" fontId="3" fillId="0" borderId="5" xfId="0" applyNumberFormat="1" applyFont="1" applyFill="1" applyBorder="1" applyAlignment="1">
      <alignment vertical="center"/>
    </xf>
    <xf numFmtId="177" fontId="3" fillId="0" borderId="12" xfId="0" applyNumberFormat="1" applyFont="1" applyFill="1" applyBorder="1" applyAlignment="1">
      <alignment horizontal="right" vertical="center"/>
    </xf>
    <xf numFmtId="177" fontId="3" fillId="0" borderId="12" xfId="0" applyNumberFormat="1" applyFont="1" applyFill="1" applyBorder="1" applyAlignment="1">
      <alignment vertical="center"/>
    </xf>
    <xf numFmtId="176" fontId="3" fillId="0" borderId="19" xfId="3" applyNumberFormat="1" applyFont="1" applyFill="1" applyBorder="1" applyAlignment="1">
      <alignment vertical="center"/>
    </xf>
    <xf numFmtId="179" fontId="3" fillId="0" borderId="11" xfId="0" applyNumberFormat="1" applyFont="1" applyFill="1" applyBorder="1" applyAlignment="1">
      <alignment vertical="center"/>
    </xf>
    <xf numFmtId="177" fontId="3" fillId="0" borderId="0" xfId="3" applyNumberFormat="1" applyFont="1" applyFill="1" applyBorder="1" applyAlignment="1">
      <alignment horizontal="center" vertical="center"/>
    </xf>
    <xf numFmtId="188" fontId="3" fillId="0" borderId="0" xfId="0" applyNumberFormat="1" applyFont="1" applyFill="1" applyBorder="1" applyAlignment="1">
      <alignment horizontal="center" vertical="center"/>
    </xf>
    <xf numFmtId="180" fontId="3" fillId="0" borderId="0" xfId="3" applyNumberFormat="1" applyFont="1" applyFill="1" applyBorder="1" applyAlignment="1">
      <alignment horizontal="right" vertical="center"/>
    </xf>
    <xf numFmtId="180" fontId="3" fillId="0" borderId="0" xfId="3" applyNumberFormat="1" applyFont="1" applyFill="1" applyBorder="1" applyAlignment="1">
      <alignment horizontal="center" vertical="center"/>
    </xf>
    <xf numFmtId="182" fontId="3" fillId="0" borderId="0" xfId="3" applyNumberFormat="1" applyFont="1" applyFill="1" applyBorder="1" applyAlignment="1">
      <alignment vertical="center"/>
    </xf>
    <xf numFmtId="182" fontId="3" fillId="0" borderId="0" xfId="3" applyNumberFormat="1" applyFont="1" applyFill="1" applyBorder="1" applyAlignment="1">
      <alignment horizontal="center" vertical="center"/>
    </xf>
    <xf numFmtId="177" fontId="3" fillId="0" borderId="0" xfId="0" applyNumberFormat="1" applyFont="1" applyFill="1" applyBorder="1" applyAlignment="1">
      <alignment vertical="center"/>
    </xf>
    <xf numFmtId="177" fontId="3" fillId="0" borderId="0" xfId="0" applyNumberFormat="1" applyFont="1" applyFill="1" applyBorder="1" applyAlignment="1">
      <alignment horizontal="center" vertical="center"/>
    </xf>
    <xf numFmtId="176" fontId="3" fillId="0" borderId="20" xfId="3" applyNumberFormat="1" applyFont="1" applyFill="1" applyBorder="1" applyAlignment="1">
      <alignment vertical="center"/>
    </xf>
    <xf numFmtId="177" fontId="3" fillId="0" borderId="0" xfId="0" applyNumberFormat="1" applyFont="1" applyFill="1" applyBorder="1" applyAlignment="1">
      <alignment horizontal="right" vertical="center"/>
    </xf>
    <xf numFmtId="179" fontId="3" fillId="0" borderId="29" xfId="0" applyNumberFormat="1" applyFont="1" applyFill="1" applyBorder="1" applyAlignment="1">
      <alignment vertical="center"/>
    </xf>
    <xf numFmtId="177" fontId="3" fillId="0" borderId="30" xfId="3" applyNumberFormat="1" applyFont="1" applyFill="1" applyBorder="1" applyAlignment="1">
      <alignment horizontal="center" vertical="center"/>
    </xf>
    <xf numFmtId="188" fontId="3" fillId="0" borderId="30" xfId="0" applyNumberFormat="1" applyFont="1" applyFill="1" applyBorder="1" applyAlignment="1">
      <alignment horizontal="center" vertical="center"/>
    </xf>
    <xf numFmtId="180" fontId="3" fillId="0" borderId="30" xfId="3" applyNumberFormat="1" applyFont="1" applyFill="1" applyBorder="1" applyAlignment="1">
      <alignment horizontal="right" vertical="center"/>
    </xf>
    <xf numFmtId="180" fontId="3" fillId="0" borderId="30" xfId="3" applyNumberFormat="1" applyFont="1" applyFill="1" applyBorder="1" applyAlignment="1">
      <alignment horizontal="center" vertical="center"/>
    </xf>
    <xf numFmtId="182" fontId="3" fillId="0" borderId="30" xfId="3" applyNumberFormat="1" applyFont="1" applyFill="1" applyBorder="1" applyAlignment="1">
      <alignment vertical="center"/>
    </xf>
    <xf numFmtId="182" fontId="3" fillId="0" borderId="30" xfId="3" applyNumberFormat="1" applyFont="1" applyFill="1" applyBorder="1" applyAlignment="1">
      <alignment horizontal="center" vertical="center"/>
    </xf>
    <xf numFmtId="177" fontId="3" fillId="0" borderId="30" xfId="0" applyNumberFormat="1" applyFont="1" applyFill="1" applyBorder="1" applyAlignment="1">
      <alignment vertical="center"/>
    </xf>
    <xf numFmtId="177" fontId="3" fillId="0" borderId="30" xfId="0" applyNumberFormat="1" applyFont="1" applyFill="1" applyBorder="1" applyAlignment="1">
      <alignment horizontal="center" vertical="center"/>
    </xf>
    <xf numFmtId="176" fontId="3" fillId="0" borderId="31" xfId="3" applyNumberFormat="1" applyFont="1" applyFill="1" applyBorder="1" applyAlignment="1">
      <alignment vertical="center"/>
    </xf>
    <xf numFmtId="179" fontId="5" fillId="0" borderId="11" xfId="3" applyNumberFormat="1" applyFont="1" applyFill="1" applyBorder="1" applyAlignment="1">
      <alignment vertical="center"/>
    </xf>
    <xf numFmtId="181" fontId="5" fillId="0" borderId="0" xfId="3" applyNumberFormat="1" applyFont="1" applyFill="1" applyBorder="1" applyAlignment="1">
      <alignment vertical="center"/>
    </xf>
    <xf numFmtId="177" fontId="5" fillId="2" borderId="7" xfId="0" applyNumberFormat="1" applyFont="1" applyFill="1" applyBorder="1" applyAlignment="1">
      <alignment vertical="center"/>
    </xf>
    <xf numFmtId="177" fontId="3" fillId="0" borderId="18" xfId="0" applyNumberFormat="1" applyFont="1" applyFill="1" applyBorder="1" applyAlignment="1">
      <alignment horizontal="center" vertical="center"/>
    </xf>
    <xf numFmtId="176" fontId="3" fillId="0" borderId="16" xfId="0" applyNumberFormat="1" applyFont="1" applyFill="1" applyBorder="1" applyAlignment="1">
      <alignment horizontal="center" vertical="center"/>
    </xf>
    <xf numFmtId="177" fontId="3" fillId="0" borderId="24" xfId="0" applyNumberFormat="1" applyFont="1" applyBorder="1" applyAlignment="1">
      <alignment horizontal="center" vertical="center"/>
    </xf>
    <xf numFmtId="176" fontId="3" fillId="0" borderId="16" xfId="0" applyNumberFormat="1" applyFont="1" applyBorder="1" applyAlignment="1">
      <alignment horizontal="center" vertical="center"/>
    </xf>
    <xf numFmtId="184" fontId="3" fillId="0" borderId="11" xfId="1" applyNumberFormat="1" applyFont="1" applyFill="1" applyBorder="1" applyAlignment="1">
      <alignment vertical="center"/>
    </xf>
    <xf numFmtId="177" fontId="3" fillId="0" borderId="11" xfId="0" applyNumberFormat="1" applyFont="1" applyFill="1" applyBorder="1" applyAlignment="1">
      <alignment horizontal="left" vertical="center"/>
    </xf>
    <xf numFmtId="189" fontId="3" fillId="0" borderId="30" xfId="3" applyNumberFormat="1" applyFont="1" applyFill="1" applyBorder="1" applyAlignment="1">
      <alignment horizontal="right" vertical="center"/>
    </xf>
    <xf numFmtId="190" fontId="3" fillId="0" borderId="0" xfId="0" applyNumberFormat="1" applyFont="1" applyBorder="1" applyAlignment="1">
      <alignment horizontal="right" vertical="center"/>
    </xf>
    <xf numFmtId="176" fontId="3" fillId="0" borderId="5" xfId="0" applyNumberFormat="1" applyFont="1" applyBorder="1" applyAlignment="1">
      <alignment horizontal="center" vertical="center"/>
    </xf>
    <xf numFmtId="179" fontId="3" fillId="0" borderId="25" xfId="0" applyNumberFormat="1" applyFont="1" applyBorder="1" applyAlignment="1">
      <alignment vertical="center"/>
    </xf>
    <xf numFmtId="177" fontId="3" fillId="0" borderId="24" xfId="3" applyNumberFormat="1" applyFont="1" applyBorder="1" applyAlignment="1">
      <alignment horizontal="center" vertical="center"/>
    </xf>
    <xf numFmtId="180" fontId="3" fillId="0" borderId="24" xfId="3" applyNumberFormat="1" applyFont="1" applyBorder="1" applyAlignment="1">
      <alignment horizontal="right" vertical="center"/>
    </xf>
    <xf numFmtId="182" fontId="3" fillId="0" borderId="24" xfId="3" applyNumberFormat="1" applyFont="1" applyBorder="1" applyAlignment="1">
      <alignment vertical="center"/>
    </xf>
    <xf numFmtId="180" fontId="3" fillId="0" borderId="24" xfId="3" applyNumberFormat="1" applyFont="1" applyBorder="1" applyAlignment="1">
      <alignment horizontal="center" vertical="center"/>
    </xf>
    <xf numFmtId="182" fontId="3" fillId="0" borderId="24" xfId="3" applyNumberFormat="1" applyFont="1" applyBorder="1" applyAlignment="1">
      <alignment horizontal="center" vertical="center"/>
    </xf>
    <xf numFmtId="177" fontId="3" fillId="0" borderId="24" xfId="0" applyNumberFormat="1" applyFont="1" applyBorder="1" applyAlignment="1">
      <alignment vertical="center"/>
    </xf>
    <xf numFmtId="176" fontId="3" fillId="0" borderId="26" xfId="3" applyNumberFormat="1" applyFont="1" applyBorder="1" applyAlignment="1">
      <alignment vertical="center"/>
    </xf>
    <xf numFmtId="177" fontId="3" fillId="0" borderId="10" xfId="0" applyNumberFormat="1" applyFont="1" applyBorder="1" applyAlignment="1">
      <alignment horizontal="left" vertical="center"/>
    </xf>
    <xf numFmtId="177" fontId="3" fillId="0" borderId="18" xfId="0" applyNumberFormat="1" applyFont="1" applyBorder="1" applyAlignment="1">
      <alignment horizontal="left" vertical="center"/>
    </xf>
    <xf numFmtId="191" fontId="3" fillId="0" borderId="0" xfId="3" applyNumberFormat="1" applyFont="1" applyFill="1" applyBorder="1" applyAlignment="1">
      <alignment horizontal="right" vertical="center"/>
    </xf>
    <xf numFmtId="192" fontId="3" fillId="0" borderId="0" xfId="3" applyNumberFormat="1" applyFont="1" applyBorder="1" applyAlignment="1">
      <alignment vertical="center"/>
    </xf>
    <xf numFmtId="193" fontId="3" fillId="0" borderId="0" xfId="3" applyNumberFormat="1" applyFont="1" applyBorder="1" applyAlignment="1">
      <alignment horizontal="right" vertical="center"/>
    </xf>
    <xf numFmtId="194" fontId="3" fillId="0" borderId="0" xfId="3" applyNumberFormat="1" applyFont="1" applyFill="1" applyBorder="1" applyAlignment="1">
      <alignment horizontal="right" vertical="center"/>
    </xf>
    <xf numFmtId="49" fontId="5" fillId="2" borderId="7" xfId="0" applyNumberFormat="1" applyFont="1" applyFill="1" applyBorder="1" applyAlignment="1">
      <alignment vertical="center"/>
    </xf>
    <xf numFmtId="195" fontId="3" fillId="0" borderId="0" xfId="0" applyNumberFormat="1" applyFont="1" applyFill="1" applyBorder="1" applyAlignment="1">
      <alignment horizontal="right" vertical="center" wrapText="1"/>
    </xf>
    <xf numFmtId="176" fontId="0" fillId="0" borderId="0" xfId="0" applyNumberFormat="1"/>
    <xf numFmtId="177" fontId="0" fillId="4" borderId="0" xfId="0" applyNumberFormat="1" applyFill="1" applyAlignment="1">
      <alignment vertical="center"/>
    </xf>
    <xf numFmtId="177" fontId="0" fillId="0" borderId="0" xfId="0" applyNumberFormat="1" applyFill="1" applyAlignment="1">
      <alignment vertical="center"/>
    </xf>
    <xf numFmtId="176" fontId="0" fillId="0" borderId="0" xfId="0" applyNumberFormat="1" applyFill="1" applyAlignment="1">
      <alignment vertical="center"/>
    </xf>
    <xf numFmtId="177" fontId="0" fillId="0" borderId="0" xfId="0" applyNumberFormat="1" applyFill="1" applyAlignment="1">
      <alignment horizontal="center" vertical="center"/>
    </xf>
    <xf numFmtId="177" fontId="0" fillId="0" borderId="0" xfId="0" applyNumberFormat="1" applyFill="1" applyAlignment="1">
      <alignment horizontal="center"/>
    </xf>
    <xf numFmtId="184" fontId="0" fillId="0" borderId="0" xfId="0" applyNumberFormat="1" applyFill="1" applyAlignment="1">
      <alignment vertical="center"/>
    </xf>
    <xf numFmtId="177" fontId="6" fillId="0" borderId="0" xfId="0" applyNumberFormat="1" applyFont="1" applyFill="1" applyAlignment="1">
      <alignment vertical="center"/>
    </xf>
    <xf numFmtId="177" fontId="3" fillId="2" borderId="5" xfId="0" applyNumberFormat="1" applyFont="1" applyFill="1" applyBorder="1" applyAlignment="1">
      <alignment horizontal="center" vertical="center"/>
    </xf>
    <xf numFmtId="177" fontId="3" fillId="0" borderId="17" xfId="0" applyNumberFormat="1" applyFont="1" applyBorder="1" applyAlignment="1">
      <alignment horizontal="center" vertical="center"/>
    </xf>
    <xf numFmtId="177" fontId="3" fillId="0" borderId="18" xfId="0" applyNumberFormat="1" applyFont="1" applyBorder="1" applyAlignment="1">
      <alignment horizontal="center" vertical="center"/>
    </xf>
    <xf numFmtId="176" fontId="3" fillId="0" borderId="16" xfId="0" applyNumberFormat="1" applyFont="1" applyBorder="1" applyAlignment="1">
      <alignment horizontal="center" vertical="center"/>
    </xf>
    <xf numFmtId="184" fontId="3" fillId="0" borderId="2" xfId="1" applyNumberFormat="1" applyFont="1" applyFill="1" applyBorder="1" applyAlignment="1">
      <alignment horizontal="center"/>
    </xf>
    <xf numFmtId="184" fontId="3" fillId="0" borderId="3" xfId="1" applyNumberFormat="1" applyFont="1" applyFill="1" applyBorder="1" applyAlignment="1">
      <alignment horizontal="center"/>
    </xf>
    <xf numFmtId="184" fontId="3" fillId="0" borderId="32" xfId="1" applyNumberFormat="1" applyFont="1" applyFill="1" applyBorder="1" applyAlignment="1">
      <alignment horizontal="center"/>
    </xf>
    <xf numFmtId="177" fontId="3" fillId="0" borderId="13" xfId="0" applyNumberFormat="1" applyFont="1" applyFill="1" applyBorder="1" applyAlignment="1">
      <alignment horizontal="left" vertical="center" wrapText="1"/>
    </xf>
    <xf numFmtId="177" fontId="3" fillId="0" borderId="12" xfId="0" applyNumberFormat="1" applyFont="1" applyFill="1" applyBorder="1" applyAlignment="1">
      <alignment horizontal="left" vertical="center" wrapText="1"/>
    </xf>
    <xf numFmtId="184" fontId="3" fillId="0" borderId="2" xfId="1" applyNumberFormat="1" applyFont="1" applyFill="1" applyBorder="1" applyAlignment="1">
      <alignment horizontal="right"/>
    </xf>
    <xf numFmtId="184" fontId="3" fillId="0" borderId="3" xfId="1" applyNumberFormat="1" applyFont="1" applyFill="1" applyBorder="1" applyAlignment="1">
      <alignment horizontal="right"/>
    </xf>
    <xf numFmtId="177" fontId="3" fillId="0" borderId="5" xfId="0" applyNumberFormat="1" applyFont="1" applyBorder="1" applyAlignment="1">
      <alignment horizontal="center" vertical="center"/>
    </xf>
    <xf numFmtId="177" fontId="3" fillId="0" borderId="25" xfId="0" applyNumberFormat="1" applyFont="1" applyBorder="1" applyAlignment="1">
      <alignment horizontal="center" vertical="center"/>
    </xf>
    <xf numFmtId="177" fontId="3" fillId="0" borderId="24" xfId="0" applyNumberFormat="1" applyFont="1" applyBorder="1" applyAlignment="1">
      <alignment horizontal="center" vertical="center"/>
    </xf>
    <xf numFmtId="177" fontId="3" fillId="0" borderId="26" xfId="0" applyNumberFormat="1" applyFont="1" applyBorder="1" applyAlignment="1">
      <alignment horizontal="center" vertical="center"/>
    </xf>
    <xf numFmtId="177" fontId="3" fillId="2" borderId="25" xfId="0" applyNumberFormat="1" applyFont="1" applyFill="1" applyBorder="1" applyAlignment="1">
      <alignment horizontal="center" vertical="center"/>
    </xf>
    <xf numFmtId="177" fontId="3" fillId="2" borderId="24" xfId="0" applyNumberFormat="1" applyFont="1" applyFill="1" applyBorder="1" applyAlignment="1">
      <alignment horizontal="center" vertical="center"/>
    </xf>
    <xf numFmtId="177" fontId="3" fillId="2" borderId="26" xfId="0" applyNumberFormat="1" applyFont="1" applyFill="1" applyBorder="1" applyAlignment="1">
      <alignment horizontal="center" vertical="center"/>
    </xf>
    <xf numFmtId="177" fontId="3" fillId="2" borderId="5" xfId="3" applyNumberFormat="1" applyFont="1" applyFill="1" applyBorder="1" applyAlignment="1">
      <alignment horizontal="center" vertical="center"/>
    </xf>
    <xf numFmtId="177" fontId="3" fillId="0" borderId="17" xfId="0" applyNumberFormat="1" applyFont="1" applyFill="1" applyBorder="1" applyAlignment="1">
      <alignment horizontal="center" vertical="center"/>
    </xf>
    <xf numFmtId="177" fontId="3" fillId="0" borderId="18" xfId="0" applyNumberFormat="1" applyFont="1" applyFill="1" applyBorder="1" applyAlignment="1">
      <alignment horizontal="center" vertical="center"/>
    </xf>
    <xf numFmtId="176" fontId="3" fillId="0" borderId="22" xfId="0" applyNumberFormat="1" applyFont="1" applyFill="1" applyBorder="1" applyAlignment="1">
      <alignment horizontal="center" vertical="center"/>
    </xf>
    <xf numFmtId="176" fontId="3" fillId="0" borderId="16" xfId="0" applyNumberFormat="1" applyFont="1" applyFill="1" applyBorder="1" applyAlignment="1">
      <alignment horizontal="center" vertical="center"/>
    </xf>
    <xf numFmtId="177" fontId="3" fillId="0" borderId="27" xfId="0" applyNumberFormat="1" applyFont="1" applyFill="1" applyBorder="1" applyAlignment="1">
      <alignment horizontal="center" vertical="center"/>
    </xf>
    <xf numFmtId="176" fontId="3" fillId="0" borderId="28" xfId="0" applyNumberFormat="1" applyFont="1" applyFill="1" applyBorder="1" applyAlignment="1">
      <alignment horizontal="center" vertical="center"/>
    </xf>
    <xf numFmtId="177" fontId="3" fillId="0" borderId="11" xfId="0" applyNumberFormat="1" applyFont="1" applyFill="1" applyBorder="1" applyAlignment="1">
      <alignment horizontal="left" vertical="center" wrapText="1"/>
    </xf>
    <xf numFmtId="177" fontId="3" fillId="0" borderId="0" xfId="0" applyNumberFormat="1" applyFont="1" applyFill="1" applyBorder="1" applyAlignment="1">
      <alignment horizontal="left" vertical="center" wrapText="1"/>
    </xf>
    <xf numFmtId="184" fontId="3" fillId="0" borderId="32" xfId="1" applyNumberFormat="1" applyFont="1" applyFill="1" applyBorder="1" applyAlignment="1">
      <alignment horizontal="right"/>
    </xf>
    <xf numFmtId="177" fontId="3" fillId="0" borderId="5" xfId="0" applyNumberFormat="1" applyFont="1" applyFill="1" applyBorder="1" applyAlignment="1">
      <alignment horizontal="center" vertical="center"/>
    </xf>
  </cellXfs>
  <cellStyles count="5">
    <cellStyle name="백분율" xfId="1" builtinId="5"/>
    <cellStyle name="백분율 2" xfId="2" xr:uid="{00000000-0005-0000-0000-000001000000}"/>
    <cellStyle name="쉼표 [0]" xfId="3" builtinId="6"/>
    <cellStyle name="쉼표 [0] 2" xfId="4" xr:uid="{00000000-0005-0000-0000-000003000000}"/>
    <cellStyle name="표준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9">
    <pageSetUpPr fitToPage="1"/>
  </sheetPr>
  <dimension ref="A1:R39"/>
  <sheetViews>
    <sheetView showGridLines="0" view="pageBreakPreview" topLeftCell="A22" zoomScaleSheetLayoutView="100" workbookViewId="0">
      <selection activeCell="O20" sqref="O20:O21"/>
    </sheetView>
  </sheetViews>
  <sheetFormatPr baseColWidth="10" defaultColWidth="8.85546875" defaultRowHeight="15"/>
  <cols>
    <col min="1" max="1" width="5.7109375" style="1" customWidth="1"/>
    <col min="2" max="2" width="15.85546875" style="1" customWidth="1"/>
    <col min="3" max="3" width="12" style="36" customWidth="1"/>
    <col min="4" max="4" width="12.42578125" style="1" bestFit="1" customWidth="1"/>
    <col min="5" max="5" width="2.28515625" style="33" bestFit="1" customWidth="1"/>
    <col min="6" max="6" width="7.28515625" style="1" bestFit="1" customWidth="1"/>
    <col min="7" max="7" width="2.28515625" style="33" bestFit="1" customWidth="1"/>
    <col min="8" max="8" width="13.140625" style="1" customWidth="1"/>
    <col min="9" max="9" width="3.140625" style="33" bestFit="1" customWidth="1"/>
    <col min="10" max="10" width="6.7109375" style="1" bestFit="1" customWidth="1"/>
    <col min="11" max="11" width="2.28515625" style="33" customWidth="1"/>
    <col min="12" max="12" width="4.42578125" style="1" bestFit="1" customWidth="1"/>
    <col min="13" max="13" width="2.28515625" style="2" bestFit="1" customWidth="1"/>
    <col min="14" max="14" width="12.85546875" style="36" customWidth="1"/>
    <col min="15" max="15" width="15.42578125" style="48" customWidth="1"/>
    <col min="16" max="16" width="8.85546875" style="1"/>
    <col min="17" max="17" width="10.42578125" style="1" bestFit="1" customWidth="1"/>
    <col min="18" max="18" width="15.5703125" style="1" customWidth="1"/>
    <col min="19" max="19" width="10.140625" style="1" bestFit="1" customWidth="1"/>
    <col min="20" max="16384" width="8.85546875" style="1"/>
  </cols>
  <sheetData>
    <row r="1" spans="1:18">
      <c r="A1" s="126"/>
      <c r="B1" s="127"/>
      <c r="C1" s="128"/>
      <c r="D1" s="127"/>
      <c r="E1" s="129"/>
      <c r="F1" s="127"/>
      <c r="G1" s="129"/>
      <c r="H1" s="127"/>
      <c r="I1" s="129"/>
      <c r="J1" s="127"/>
      <c r="K1" s="129"/>
      <c r="L1" s="127"/>
      <c r="M1" s="130"/>
      <c r="N1" s="128"/>
      <c r="O1" s="131"/>
    </row>
    <row r="2" spans="1:18" ht="18" thickBot="1">
      <c r="A2" s="126"/>
      <c r="B2" s="132" t="s">
        <v>32</v>
      </c>
      <c r="C2" s="128"/>
      <c r="D2" s="127"/>
      <c r="E2" s="129"/>
      <c r="F2" s="127"/>
      <c r="G2" s="129"/>
      <c r="H2" s="127"/>
      <c r="I2" s="129"/>
      <c r="J2" s="127"/>
      <c r="K2" s="129"/>
      <c r="L2" s="127"/>
      <c r="M2" s="130"/>
      <c r="N2" s="128"/>
      <c r="O2" s="131"/>
    </row>
    <row r="3" spans="1:18" s="3" customFormat="1" ht="25" customHeight="1">
      <c r="B3" s="32" t="s">
        <v>4</v>
      </c>
      <c r="C3" s="43" t="s">
        <v>0</v>
      </c>
      <c r="D3" s="31" t="s">
        <v>3</v>
      </c>
      <c r="E3" s="31"/>
      <c r="F3" s="31"/>
      <c r="G3" s="31"/>
      <c r="H3" s="31"/>
      <c r="I3" s="31"/>
      <c r="J3" s="31"/>
      <c r="K3" s="31"/>
      <c r="L3" s="31"/>
      <c r="M3" s="31"/>
      <c r="N3" s="37"/>
      <c r="O3" s="49" t="s">
        <v>10</v>
      </c>
      <c r="R3" s="1"/>
    </row>
    <row r="4" spans="1:18" s="3" customFormat="1" ht="25" customHeight="1">
      <c r="B4" s="30" t="s">
        <v>5</v>
      </c>
      <c r="C4" s="44">
        <f>SUM(C5,C10,C33,C35)</f>
        <v>13999458</v>
      </c>
      <c r="D4" s="145"/>
      <c r="E4" s="146"/>
      <c r="F4" s="146"/>
      <c r="G4" s="146"/>
      <c r="H4" s="146"/>
      <c r="I4" s="146"/>
      <c r="J4" s="146"/>
      <c r="K4" s="146"/>
      <c r="L4" s="146"/>
      <c r="M4" s="146"/>
      <c r="N4" s="147"/>
      <c r="O4" s="51">
        <f>SUM(O5,O10,O33,O35)</f>
        <v>100</v>
      </c>
    </row>
    <row r="5" spans="1:18" s="3" customFormat="1" ht="25" customHeight="1">
      <c r="B5" s="10" t="s">
        <v>6</v>
      </c>
      <c r="C5" s="46">
        <f>SUM(N6:N9)</f>
        <v>9000000</v>
      </c>
      <c r="D5" s="148"/>
      <c r="E5" s="149"/>
      <c r="F5" s="149"/>
      <c r="G5" s="149"/>
      <c r="H5" s="149"/>
      <c r="I5" s="149"/>
      <c r="J5" s="149"/>
      <c r="K5" s="149"/>
      <c r="L5" s="149"/>
      <c r="M5" s="149"/>
      <c r="N5" s="150"/>
      <c r="O5" s="52">
        <f>C5/C4*100</f>
        <v>64.288203157579389</v>
      </c>
    </row>
    <row r="6" spans="1:18" s="3" customFormat="1" ht="25" customHeight="1">
      <c r="B6" s="152"/>
      <c r="C6" s="154"/>
      <c r="D6" s="29" t="s">
        <v>11</v>
      </c>
      <c r="E6" s="27"/>
      <c r="F6" s="28"/>
      <c r="G6" s="27"/>
      <c r="H6" s="27"/>
      <c r="I6" s="27"/>
      <c r="J6" s="26"/>
      <c r="K6" s="26"/>
      <c r="L6" s="26"/>
      <c r="M6" s="26"/>
      <c r="N6" s="38"/>
      <c r="O6" s="56"/>
    </row>
    <row r="7" spans="1:18" s="3" customFormat="1" ht="25" customHeight="1">
      <c r="B7" s="153"/>
      <c r="C7" s="155"/>
      <c r="D7" s="97">
        <v>3216863</v>
      </c>
      <c r="E7" s="34" t="s">
        <v>1</v>
      </c>
      <c r="F7" s="21">
        <v>1</v>
      </c>
      <c r="G7" s="34" t="s">
        <v>1</v>
      </c>
      <c r="H7" s="124">
        <v>3.5191910000000001E-3</v>
      </c>
      <c r="I7" s="34" t="s">
        <v>19</v>
      </c>
      <c r="J7" s="98">
        <v>5.3</v>
      </c>
      <c r="K7" s="24" t="s">
        <v>9</v>
      </c>
      <c r="L7" s="23"/>
      <c r="M7" s="24"/>
      <c r="N7" s="39">
        <v>6000000</v>
      </c>
      <c r="O7" s="57">
        <f>(N7/$C$4)*100</f>
        <v>42.858802105052924</v>
      </c>
    </row>
    <row r="8" spans="1:18" s="3" customFormat="1" ht="25" customHeight="1">
      <c r="B8" s="100"/>
      <c r="C8" s="101"/>
      <c r="D8" s="105" t="s">
        <v>21</v>
      </c>
      <c r="E8" s="34"/>
      <c r="F8" s="21"/>
      <c r="G8" s="34"/>
      <c r="H8" s="25"/>
      <c r="I8" s="34"/>
      <c r="J8" s="98"/>
      <c r="K8" s="24"/>
      <c r="L8" s="23"/>
      <c r="M8" s="24"/>
      <c r="N8" s="39"/>
      <c r="O8" s="104"/>
    </row>
    <row r="9" spans="1:18" s="3" customFormat="1" ht="25" customHeight="1">
      <c r="B9" s="100"/>
      <c r="C9" s="101"/>
      <c r="D9" s="97">
        <v>2466647</v>
      </c>
      <c r="E9" s="34" t="s">
        <v>1</v>
      </c>
      <c r="F9" s="21">
        <v>1</v>
      </c>
      <c r="G9" s="34" t="s">
        <v>1</v>
      </c>
      <c r="H9" s="124">
        <v>2.2947660000000002E-3</v>
      </c>
      <c r="I9" s="34" t="s">
        <v>12</v>
      </c>
      <c r="J9" s="98">
        <v>5.3</v>
      </c>
      <c r="K9" s="24" t="s">
        <v>9</v>
      </c>
      <c r="L9" s="23"/>
      <c r="M9" s="24"/>
      <c r="N9" s="39">
        <v>3000000</v>
      </c>
      <c r="O9" s="57">
        <f>(N9/$C$4)*100</f>
        <v>21.429401052526462</v>
      </c>
    </row>
    <row r="10" spans="1:18" s="3" customFormat="1" ht="25" customHeight="1">
      <c r="B10" s="10" t="s">
        <v>7</v>
      </c>
      <c r="C10" s="46">
        <f>SUM(C11:C14:C19,C24,C29,C32)</f>
        <v>3100000</v>
      </c>
      <c r="D10" s="151"/>
      <c r="E10" s="151"/>
      <c r="F10" s="151"/>
      <c r="G10" s="151"/>
      <c r="H10" s="151"/>
      <c r="I10" s="151"/>
      <c r="J10" s="151"/>
      <c r="K10" s="151"/>
      <c r="L10" s="151"/>
      <c r="M10" s="151"/>
      <c r="N10" s="151"/>
      <c r="O10" s="58">
        <f>SUM(O11,O14,O19,O24,O29,O32)</f>
        <v>22.143714420944011</v>
      </c>
    </row>
    <row r="11" spans="1:18" s="3" customFormat="1" ht="25" customHeight="1">
      <c r="B11" s="35" t="s">
        <v>13</v>
      </c>
      <c r="C11" s="45">
        <f>SUM(N12:N13)</f>
        <v>100000</v>
      </c>
      <c r="D11" s="144"/>
      <c r="E11" s="144"/>
      <c r="F11" s="144"/>
      <c r="G11" s="144"/>
      <c r="H11" s="144"/>
      <c r="I11" s="144"/>
      <c r="J11" s="144"/>
      <c r="K11" s="144"/>
      <c r="L11" s="144"/>
      <c r="M11" s="144"/>
      <c r="N11" s="144"/>
      <c r="O11" s="54">
        <f>C11/$C$4*100</f>
        <v>0.71431336841754878</v>
      </c>
    </row>
    <row r="12" spans="1:18" s="3" customFormat="1" ht="24.75" customHeight="1">
      <c r="B12" s="135"/>
      <c r="C12" s="136"/>
      <c r="D12" s="59" t="s">
        <v>14</v>
      </c>
      <c r="E12" s="20"/>
      <c r="F12" s="60"/>
      <c r="G12" s="20"/>
      <c r="H12" s="61"/>
      <c r="I12" s="62"/>
      <c r="J12" s="63"/>
      <c r="K12" s="64"/>
      <c r="L12" s="16"/>
      <c r="M12" s="15"/>
      <c r="N12" s="40"/>
      <c r="O12" s="143">
        <f>(N13/$C$4)*100</f>
        <v>0.71431336841754878</v>
      </c>
    </row>
    <row r="13" spans="1:18" s="3" customFormat="1" ht="25" customHeight="1">
      <c r="B13" s="135"/>
      <c r="C13" s="136"/>
      <c r="D13" s="65">
        <v>100</v>
      </c>
      <c r="E13" s="20" t="s">
        <v>12</v>
      </c>
      <c r="F13" s="66">
        <v>1000</v>
      </c>
      <c r="G13" s="20" t="s">
        <v>12</v>
      </c>
      <c r="H13" s="67">
        <v>1</v>
      </c>
      <c r="I13" s="62" t="s">
        <v>9</v>
      </c>
      <c r="J13" s="68"/>
      <c r="K13" s="69"/>
      <c r="L13" s="67"/>
      <c r="M13" s="70"/>
      <c r="N13" s="40">
        <f>D13*F13*H13</f>
        <v>100000</v>
      </c>
      <c r="O13" s="143"/>
    </row>
    <row r="14" spans="1:18" s="3" customFormat="1" ht="25" customHeight="1">
      <c r="B14" s="71" t="s">
        <v>24</v>
      </c>
      <c r="C14" s="72">
        <f>SUM(N15:N18)</f>
        <v>430000</v>
      </c>
      <c r="D14" s="161"/>
      <c r="E14" s="161"/>
      <c r="F14" s="161"/>
      <c r="G14" s="161"/>
      <c r="H14" s="161"/>
      <c r="I14" s="161"/>
      <c r="J14" s="161"/>
      <c r="K14" s="161"/>
      <c r="L14" s="161"/>
      <c r="M14" s="161"/>
      <c r="N14" s="161"/>
      <c r="O14" s="54">
        <f>C14/$C$4*100</f>
        <v>3.0715474841954595</v>
      </c>
    </row>
    <row r="15" spans="1:18" s="3" customFormat="1" ht="25" customHeight="1">
      <c r="B15" s="152"/>
      <c r="C15" s="154"/>
      <c r="D15" s="140" t="s">
        <v>18</v>
      </c>
      <c r="E15" s="141"/>
      <c r="F15" s="141"/>
      <c r="G15" s="27"/>
      <c r="H15" s="73"/>
      <c r="I15" s="27"/>
      <c r="J15" s="27"/>
      <c r="K15" s="27"/>
      <c r="L15" s="74"/>
      <c r="M15" s="27"/>
      <c r="N15" s="75"/>
      <c r="O15" s="142">
        <f>(N16/$C$4)*100</f>
        <v>3.000116147353705</v>
      </c>
    </row>
    <row r="16" spans="1:18" s="3" customFormat="1" ht="25" customHeight="1">
      <c r="B16" s="153"/>
      <c r="C16" s="155"/>
      <c r="D16" s="76">
        <v>30000</v>
      </c>
      <c r="E16" s="77" t="s">
        <v>12</v>
      </c>
      <c r="F16" s="107">
        <v>2</v>
      </c>
      <c r="G16" s="20" t="s">
        <v>12</v>
      </c>
      <c r="H16" s="18">
        <v>7</v>
      </c>
      <c r="I16" s="62" t="s">
        <v>9</v>
      </c>
      <c r="J16" s="68"/>
      <c r="K16" s="69"/>
      <c r="L16" s="67"/>
      <c r="M16" s="70"/>
      <c r="N16" s="40">
        <f>D16*F16*H16</f>
        <v>420000</v>
      </c>
      <c r="O16" s="143"/>
    </row>
    <row r="17" spans="2:15" s="3" customFormat="1" ht="25" customHeight="1">
      <c r="B17" s="153"/>
      <c r="C17" s="155"/>
      <c r="D17" s="158" t="s">
        <v>22</v>
      </c>
      <c r="E17" s="159"/>
      <c r="F17" s="84"/>
      <c r="G17" s="84"/>
      <c r="H17" s="86"/>
      <c r="I17" s="84"/>
      <c r="J17" s="84"/>
      <c r="K17" s="84"/>
      <c r="L17" s="83"/>
      <c r="M17" s="84"/>
      <c r="N17" s="85"/>
      <c r="O17" s="143">
        <f>(N18/$C$4)*100</f>
        <v>7.1431336841754872E-2</v>
      </c>
    </row>
    <row r="18" spans="2:15" s="3" customFormat="1" ht="24.75" customHeight="1">
      <c r="B18" s="156"/>
      <c r="C18" s="157"/>
      <c r="D18" s="87">
        <v>5000</v>
      </c>
      <c r="E18" s="88" t="s">
        <v>15</v>
      </c>
      <c r="F18" s="106">
        <v>2</v>
      </c>
      <c r="G18" s="89" t="s">
        <v>16</v>
      </c>
      <c r="H18" s="90"/>
      <c r="I18" s="91"/>
      <c r="J18" s="92"/>
      <c r="K18" s="93"/>
      <c r="L18" s="94"/>
      <c r="M18" s="95"/>
      <c r="N18" s="96">
        <f>D18*F18</f>
        <v>10000</v>
      </c>
      <c r="O18" s="160"/>
    </row>
    <row r="19" spans="2:15" s="3" customFormat="1" ht="24.75" customHeight="1">
      <c r="B19" s="35" t="s">
        <v>17</v>
      </c>
      <c r="C19" s="45">
        <f>SUM(N20:N23)</f>
        <v>1000000</v>
      </c>
      <c r="D19" s="144"/>
      <c r="E19" s="144"/>
      <c r="F19" s="144"/>
      <c r="G19" s="144"/>
      <c r="H19" s="144"/>
      <c r="I19" s="144"/>
      <c r="J19" s="144"/>
      <c r="K19" s="144"/>
      <c r="L19" s="144"/>
      <c r="M19" s="144"/>
      <c r="N19" s="144"/>
      <c r="O19" s="54">
        <f>C19/$C$4*100</f>
        <v>7.1431336841754876</v>
      </c>
    </row>
    <row r="20" spans="2:15" s="3" customFormat="1" ht="25" customHeight="1">
      <c r="B20" s="134"/>
      <c r="C20" s="136"/>
      <c r="D20" s="14" t="s">
        <v>2</v>
      </c>
      <c r="E20" s="11"/>
      <c r="F20" s="11"/>
      <c r="G20" s="11"/>
      <c r="H20" s="13"/>
      <c r="I20" s="11"/>
      <c r="J20" s="11"/>
      <c r="K20" s="11"/>
      <c r="L20" s="12"/>
      <c r="M20" s="11"/>
      <c r="N20" s="40"/>
      <c r="O20" s="137">
        <f>(N21/$C$4)*100</f>
        <v>4.2858802105052929</v>
      </c>
    </row>
    <row r="21" spans="2:15" s="3" customFormat="1" ht="25" customHeight="1">
      <c r="B21" s="135"/>
      <c r="C21" s="136"/>
      <c r="D21" s="22">
        <v>100000</v>
      </c>
      <c r="E21" s="20" t="s">
        <v>12</v>
      </c>
      <c r="F21" s="21">
        <v>2</v>
      </c>
      <c r="G21" s="20" t="s">
        <v>12</v>
      </c>
      <c r="H21" s="18">
        <v>3</v>
      </c>
      <c r="I21" s="19" t="s">
        <v>9</v>
      </c>
      <c r="J21" s="18"/>
      <c r="K21" s="17"/>
      <c r="L21" s="12"/>
      <c r="M21" s="11"/>
      <c r="N21" s="40">
        <f>D21*F21*H21</f>
        <v>600000</v>
      </c>
      <c r="O21" s="138"/>
    </row>
    <row r="22" spans="2:15" s="3" customFormat="1" ht="25" customHeight="1">
      <c r="B22" s="135"/>
      <c r="C22" s="136"/>
      <c r="D22" s="14" t="s">
        <v>23</v>
      </c>
      <c r="E22" s="11"/>
      <c r="F22" s="11"/>
      <c r="G22" s="11"/>
      <c r="H22" s="13"/>
      <c r="I22" s="11"/>
      <c r="J22" s="11"/>
      <c r="K22" s="11"/>
      <c r="L22" s="12"/>
      <c r="M22" s="11"/>
      <c r="N22" s="40"/>
      <c r="O22" s="138">
        <f>(N23/$C$4)*100</f>
        <v>2.8572534736701951</v>
      </c>
    </row>
    <row r="23" spans="2:15" s="3" customFormat="1" ht="25" customHeight="1">
      <c r="B23" s="135"/>
      <c r="C23" s="136"/>
      <c r="D23" s="22">
        <v>50000</v>
      </c>
      <c r="E23" s="20" t="s">
        <v>12</v>
      </c>
      <c r="F23" s="21">
        <v>2</v>
      </c>
      <c r="G23" s="20" t="s">
        <v>12</v>
      </c>
      <c r="H23" s="18">
        <v>4</v>
      </c>
      <c r="I23" s="19" t="s">
        <v>9</v>
      </c>
      <c r="J23" s="18"/>
      <c r="K23" s="17"/>
      <c r="L23" s="12"/>
      <c r="M23" s="11"/>
      <c r="N23" s="40">
        <f>D23*F23*H23</f>
        <v>400000</v>
      </c>
      <c r="O23" s="139"/>
    </row>
    <row r="24" spans="2:15" s="3" customFormat="1" ht="25" customHeight="1">
      <c r="B24" s="117" t="s">
        <v>25</v>
      </c>
      <c r="C24" s="45">
        <f>SUM(N25:N28)</f>
        <v>1250000</v>
      </c>
      <c r="D24" s="109"/>
      <c r="E24" s="110"/>
      <c r="F24" s="111"/>
      <c r="G24" s="110"/>
      <c r="H24" s="112"/>
      <c r="I24" s="113"/>
      <c r="J24" s="112"/>
      <c r="K24" s="114"/>
      <c r="L24" s="115"/>
      <c r="M24" s="102"/>
      <c r="N24" s="116"/>
      <c r="O24" s="54">
        <f>C24/$C$4*100</f>
        <v>8.9289171052193606</v>
      </c>
    </row>
    <row r="25" spans="2:15" s="3" customFormat="1" ht="25" customHeight="1">
      <c r="B25" s="118"/>
      <c r="C25" s="103"/>
      <c r="D25" s="140" t="s">
        <v>28</v>
      </c>
      <c r="E25" s="141"/>
      <c r="F25" s="27"/>
      <c r="G25" s="27"/>
      <c r="H25" s="73"/>
      <c r="I25" s="27"/>
      <c r="J25" s="27"/>
      <c r="K25" s="27"/>
      <c r="L25" s="74"/>
      <c r="M25" s="27"/>
      <c r="N25" s="75"/>
      <c r="O25" s="142">
        <f>(N26/$C$4)*100</f>
        <v>3.5715668420877438</v>
      </c>
    </row>
    <row r="26" spans="2:15" s="3" customFormat="1" ht="25" customHeight="1">
      <c r="B26" s="118"/>
      <c r="C26" s="103"/>
      <c r="D26" s="76">
        <v>100000</v>
      </c>
      <c r="E26" s="77" t="s">
        <v>12</v>
      </c>
      <c r="F26" s="119">
        <v>5</v>
      </c>
      <c r="G26" s="78" t="s">
        <v>9</v>
      </c>
      <c r="H26" s="79"/>
      <c r="I26" s="80"/>
      <c r="J26" s="81"/>
      <c r="K26" s="82"/>
      <c r="L26" s="83"/>
      <c r="M26" s="84"/>
      <c r="N26" s="85">
        <f>D26*F26</f>
        <v>500000</v>
      </c>
      <c r="O26" s="143"/>
    </row>
    <row r="27" spans="2:15" s="3" customFormat="1" ht="25" customHeight="1">
      <c r="B27" s="118"/>
      <c r="C27" s="103"/>
      <c r="D27" s="14" t="s">
        <v>29</v>
      </c>
      <c r="E27" s="11"/>
      <c r="F27" s="11"/>
      <c r="G27" s="11"/>
      <c r="H27" s="13"/>
      <c r="I27" s="11"/>
      <c r="J27" s="11"/>
      <c r="K27" s="11"/>
      <c r="L27" s="12"/>
      <c r="M27" s="11"/>
      <c r="N27" s="40"/>
      <c r="O27" s="138">
        <f>(N28/$C$4)*100</f>
        <v>5.3573502631316154</v>
      </c>
    </row>
    <row r="28" spans="2:15" s="3" customFormat="1" ht="25" customHeight="1">
      <c r="B28" s="118"/>
      <c r="C28" s="103"/>
      <c r="D28" s="22">
        <v>100000</v>
      </c>
      <c r="E28" s="20" t="s">
        <v>12</v>
      </c>
      <c r="F28" s="121">
        <v>5</v>
      </c>
      <c r="G28" s="20" t="s">
        <v>12</v>
      </c>
      <c r="H28" s="120">
        <v>1.5</v>
      </c>
      <c r="I28" s="19" t="s">
        <v>9</v>
      </c>
      <c r="J28" s="18"/>
      <c r="K28" s="17"/>
      <c r="L28" s="12"/>
      <c r="M28" s="11"/>
      <c r="N28" s="40">
        <f>D28*F28*H28</f>
        <v>750000</v>
      </c>
      <c r="O28" s="138"/>
    </row>
    <row r="29" spans="2:15" s="3" customFormat="1" ht="25" customHeight="1">
      <c r="B29" s="117" t="s">
        <v>26</v>
      </c>
      <c r="C29" s="45">
        <f>SUM(N30:N32)</f>
        <v>10000</v>
      </c>
      <c r="D29" s="109"/>
      <c r="E29" s="110"/>
      <c r="F29" s="111"/>
      <c r="G29" s="110"/>
      <c r="H29" s="112"/>
      <c r="I29" s="113"/>
      <c r="J29" s="112"/>
      <c r="K29" s="114"/>
      <c r="L29" s="115"/>
      <c r="M29" s="102"/>
      <c r="N29" s="116"/>
      <c r="O29" s="54">
        <f>C29/$C$4*100</f>
        <v>7.1431336841754872E-2</v>
      </c>
    </row>
    <row r="30" spans="2:15" s="3" customFormat="1" ht="25" customHeight="1">
      <c r="B30" s="118"/>
      <c r="C30" s="103"/>
      <c r="D30" s="140" t="s">
        <v>30</v>
      </c>
      <c r="E30" s="141"/>
      <c r="F30" s="27"/>
      <c r="G30" s="27"/>
      <c r="H30" s="73"/>
      <c r="I30" s="27"/>
      <c r="J30" s="27"/>
      <c r="K30" s="27"/>
      <c r="L30" s="74"/>
      <c r="M30" s="27"/>
      <c r="N30" s="75"/>
      <c r="O30" s="142">
        <f>(N31/$C$4)*100</f>
        <v>7.1431336841754872E-2</v>
      </c>
    </row>
    <row r="31" spans="2:15" s="3" customFormat="1" ht="25" customHeight="1">
      <c r="B31" s="118"/>
      <c r="C31" s="103"/>
      <c r="D31" s="76">
        <v>1000</v>
      </c>
      <c r="E31" s="77" t="s">
        <v>12</v>
      </c>
      <c r="F31" s="122">
        <v>10</v>
      </c>
      <c r="G31" s="78" t="s">
        <v>9</v>
      </c>
      <c r="H31" s="79"/>
      <c r="I31" s="80"/>
      <c r="J31" s="81"/>
      <c r="K31" s="82"/>
      <c r="L31" s="83"/>
      <c r="M31" s="84"/>
      <c r="N31" s="85">
        <f>D31*F31</f>
        <v>10000</v>
      </c>
      <c r="O31" s="143"/>
    </row>
    <row r="32" spans="2:15" s="3" customFormat="1" ht="25" customHeight="1">
      <c r="B32" s="117" t="s">
        <v>27</v>
      </c>
      <c r="C32" s="108">
        <v>310000</v>
      </c>
      <c r="D32" s="109"/>
      <c r="E32" s="110"/>
      <c r="F32" s="111"/>
      <c r="G32" s="110"/>
      <c r="H32" s="112"/>
      <c r="I32" s="113"/>
      <c r="J32" s="112"/>
      <c r="K32" s="114"/>
      <c r="L32" s="115"/>
      <c r="M32" s="102"/>
      <c r="N32" s="116"/>
      <c r="O32" s="54">
        <f>C32/$C$4*100</f>
        <v>2.214371442094401</v>
      </c>
    </row>
    <row r="33" spans="2:15" ht="25" customHeight="1">
      <c r="B33" s="10" t="s">
        <v>8</v>
      </c>
      <c r="C33" s="46">
        <v>626780</v>
      </c>
      <c r="D33" s="133"/>
      <c r="E33" s="133"/>
      <c r="F33" s="133"/>
      <c r="G33" s="133"/>
      <c r="H33" s="133"/>
      <c r="I33" s="133"/>
      <c r="J33" s="133"/>
      <c r="K33" s="133"/>
      <c r="L33" s="133"/>
      <c r="M33" s="133"/>
      <c r="N33" s="133"/>
      <c r="O33" s="53">
        <f>C33/$C$4*100</f>
        <v>4.4771733305675117</v>
      </c>
    </row>
    <row r="34" spans="2:15" ht="25" customHeight="1" thickBot="1">
      <c r="B34" s="9"/>
      <c r="C34" s="47"/>
      <c r="D34" s="8">
        <v>12100000</v>
      </c>
      <c r="E34" s="4" t="s">
        <v>12</v>
      </c>
      <c r="F34" s="123" t="s">
        <v>31</v>
      </c>
      <c r="G34" s="4" t="s">
        <v>9</v>
      </c>
      <c r="H34" s="7"/>
      <c r="I34" s="6"/>
      <c r="J34" s="5"/>
      <c r="K34" s="4"/>
      <c r="L34" s="5"/>
      <c r="M34" s="4"/>
      <c r="N34" s="41">
        <f>C33</f>
        <v>626780</v>
      </c>
      <c r="O34" s="55"/>
    </row>
    <row r="35" spans="2:15" ht="24.75" customHeight="1">
      <c r="B35" s="10" t="s">
        <v>20</v>
      </c>
      <c r="C35" s="46">
        <v>1272678</v>
      </c>
      <c r="D35" s="133"/>
      <c r="E35" s="133"/>
      <c r="F35" s="133"/>
      <c r="G35" s="133"/>
      <c r="H35" s="133"/>
      <c r="I35" s="133"/>
      <c r="J35" s="133"/>
      <c r="K35" s="133"/>
      <c r="L35" s="133"/>
      <c r="M35" s="133"/>
      <c r="N35" s="133"/>
      <c r="O35" s="53">
        <f>C35/$C$4*100</f>
        <v>9.0909090909090917</v>
      </c>
    </row>
    <row r="36" spans="2:15" ht="26.25" customHeight="1" thickBot="1">
      <c r="B36" s="9"/>
      <c r="C36" s="47"/>
      <c r="D36" s="8"/>
      <c r="E36" s="4"/>
      <c r="F36" s="99"/>
      <c r="G36" s="4"/>
      <c r="H36" s="7"/>
      <c r="I36" s="6"/>
      <c r="J36" s="5"/>
      <c r="K36" s="4"/>
      <c r="L36" s="5"/>
      <c r="M36" s="4"/>
      <c r="N36" s="41">
        <f>C35</f>
        <v>1272678</v>
      </c>
      <c r="O36" s="55"/>
    </row>
    <row r="38" spans="2:15">
      <c r="N38" s="42"/>
    </row>
    <row r="39" spans="2:15">
      <c r="O39" s="50"/>
    </row>
  </sheetData>
  <mergeCells count="30">
    <mergeCell ref="O17:O18"/>
    <mergeCell ref="O12:O13"/>
    <mergeCell ref="D14:N14"/>
    <mergeCell ref="B15:B16"/>
    <mergeCell ref="C15:C16"/>
    <mergeCell ref="D15:F15"/>
    <mergeCell ref="O15:O16"/>
    <mergeCell ref="D19:N19"/>
    <mergeCell ref="D4:N4"/>
    <mergeCell ref="D5:N5"/>
    <mergeCell ref="D10:N10"/>
    <mergeCell ref="B6:B7"/>
    <mergeCell ref="C6:C7"/>
    <mergeCell ref="D11:N11"/>
    <mergeCell ref="B12:B13"/>
    <mergeCell ref="C12:C13"/>
    <mergeCell ref="B17:B18"/>
    <mergeCell ref="C17:C18"/>
    <mergeCell ref="D17:E17"/>
    <mergeCell ref="D35:N35"/>
    <mergeCell ref="B20:B23"/>
    <mergeCell ref="C20:C23"/>
    <mergeCell ref="D33:N33"/>
    <mergeCell ref="O20:O21"/>
    <mergeCell ref="O22:O23"/>
    <mergeCell ref="D25:E25"/>
    <mergeCell ref="O25:O26"/>
    <mergeCell ref="O27:O28"/>
    <mergeCell ref="D30:E30"/>
    <mergeCell ref="O30:O31"/>
  </mergeCells>
  <phoneticPr fontId="2" type="noConversion"/>
  <printOptions horizontalCentered="1" verticalCentered="1"/>
  <pageMargins left="0.78740157480314965" right="0.74803149606299213" top="0.98425196850393704" bottom="0.59055118110236227" header="0.51181102362204722" footer="0.51181102362204722"/>
  <pageSetup paperSize="9" scale="61" orientation="portrait" r:id="rId1"/>
  <headerFooter alignWithMargins="0"/>
  <colBreaks count="1" manualBreakCount="1">
    <brk id="16" max="87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16"/>
  <sheetViews>
    <sheetView tabSelected="1" zoomScale="130" zoomScaleNormal="130" workbookViewId="0">
      <selection activeCell="B11" sqref="B11"/>
    </sheetView>
  </sheetViews>
  <sheetFormatPr baseColWidth="10" defaultColWidth="8.7109375" defaultRowHeight="15"/>
  <cols>
    <col min="1" max="1" width="13.7109375" customWidth="1"/>
    <col min="2" max="2" width="14.7109375" customWidth="1"/>
    <col min="3" max="3" width="24.5703125" customWidth="1"/>
    <col min="6" max="6" width="11.5703125" bestFit="1" customWidth="1"/>
  </cols>
  <sheetData>
    <row r="1" spans="1:6">
      <c r="A1" s="97"/>
      <c r="F1" s="125"/>
    </row>
    <row r="2" spans="1:6">
      <c r="A2">
        <v>1818.181818</v>
      </c>
      <c r="B2">
        <f>A2*10%</f>
        <v>181.81818180000002</v>
      </c>
      <c r="C2">
        <f>A2+B2</f>
        <v>1999.9999998000001</v>
      </c>
      <c r="F2" s="125"/>
    </row>
    <row r="5" spans="1:6">
      <c r="A5">
        <v>1666.666667</v>
      </c>
      <c r="B5">
        <f>A5*20%</f>
        <v>333.33333340000001</v>
      </c>
      <c r="C5">
        <f>A5+B5</f>
        <v>2000.0000003999999</v>
      </c>
    </row>
    <row r="10" spans="1:6">
      <c r="A10">
        <v>2000</v>
      </c>
      <c r="B10">
        <f>A10*80%</f>
        <v>1600</v>
      </c>
    </row>
    <row r="11" spans="1:6">
      <c r="B11">
        <f>A10*15%</f>
        <v>300</v>
      </c>
    </row>
    <row r="12" spans="1:6">
      <c r="B12">
        <f>A10*5%</f>
        <v>100</v>
      </c>
    </row>
    <row r="14" spans="1:6">
      <c r="A14">
        <v>1900</v>
      </c>
    </row>
    <row r="15" spans="1:6">
      <c r="A15">
        <v>100</v>
      </c>
      <c r="B15">
        <f>A14/A15</f>
        <v>19</v>
      </c>
    </row>
    <row r="16" spans="1:6">
      <c r="B16">
        <f>A14*5.263157896%</f>
        <v>100.000000024</v>
      </c>
    </row>
  </sheetData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 지정된 범위</vt:lpstr>
      </vt:variant>
      <vt:variant>
        <vt:i4>1</vt:i4>
      </vt:variant>
    </vt:vector>
  </HeadingPairs>
  <TitlesOfParts>
    <vt:vector size="3" baseType="lpstr">
      <vt:lpstr>원가계산서</vt:lpstr>
      <vt:lpstr>Sheet1</vt:lpstr>
      <vt:lpstr>원가계산서!Print_Area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김대호PC</dc:creator>
  <cp:lastModifiedBy>Han Sanggyu</cp:lastModifiedBy>
  <cp:lastPrinted>2019-06-08T02:58:47Z</cp:lastPrinted>
  <dcterms:created xsi:type="dcterms:W3CDTF">2009-03-18T04:51:36Z</dcterms:created>
  <dcterms:modified xsi:type="dcterms:W3CDTF">2019-06-13T21:10:51Z</dcterms:modified>
</cp:coreProperties>
</file>